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Rahavirta" sheetId="1" r:id="rId1"/>
  </sheets>
  <definedNames>
    <definedName name="_xlnm.Print_Area" localSheetId="0">Rahavirta!$A$1:$F$67</definedName>
    <definedName name="_xlnm.Print_Titles" localSheetId="0">Rahavirta!#REF!</definedName>
  </definedNames>
  <calcPr calcId="145621"/>
</workbook>
</file>

<file path=xl/calcChain.xml><?xml version="1.0" encoding="utf-8"?>
<calcChain xmlns="http://schemas.openxmlformats.org/spreadsheetml/2006/main">
  <c r="F43" i="1" l="1"/>
  <c r="E43" i="1"/>
  <c r="E42" i="1"/>
  <c r="E41" i="1"/>
  <c r="F36" i="1"/>
  <c r="E36" i="1"/>
  <c r="E30" i="1"/>
  <c r="E29" i="1"/>
  <c r="F28" i="1"/>
  <c r="F30" i="1" s="1"/>
  <c r="E28" i="1"/>
  <c r="F21" i="1"/>
  <c r="F23" i="1" s="1"/>
  <c r="E21" i="1"/>
  <c r="E23" i="1" s="1"/>
  <c r="F15" i="1"/>
  <c r="F17" i="1" s="1"/>
  <c r="E15" i="1"/>
  <c r="E17" i="1" s="1"/>
  <c r="F11" i="1"/>
  <c r="E11" i="1"/>
  <c r="F9" i="1"/>
  <c r="F12" i="1" s="1"/>
  <c r="F25" i="1" s="1"/>
  <c r="F38" i="1" s="1"/>
  <c r="E9" i="1"/>
  <c r="E12" i="1" s="1"/>
  <c r="E25" i="1" s="1"/>
  <c r="E38" i="1" s="1"/>
</calcChain>
</file>

<file path=xl/sharedStrings.xml><?xml version="1.0" encoding="utf-8"?>
<sst xmlns="http://schemas.openxmlformats.org/spreadsheetml/2006/main" count="49" uniqueCount="48">
  <si>
    <t>Konsernin rahavirtalaskelma, IFRS</t>
  </si>
  <si>
    <t>Milj. e</t>
  </si>
  <si>
    <t>Liiketoiminnan rahavirta</t>
  </si>
  <si>
    <t>Voitto ennen veroja</t>
  </si>
  <si>
    <t>Oikaisut:</t>
  </si>
  <si>
    <t>Poistot</t>
  </si>
  <si>
    <t>Realisoitumattomat arvostusvoitot ja -tappiot</t>
  </si>
  <si>
    <t>Sijoitusten myyntivoitot ja -tappiot</t>
  </si>
  <si>
    <t>Vakuutus- ja sijoitussopimusten velkojen muutos</t>
  </si>
  <si>
    <t>Muut oikaisut</t>
  </si>
  <si>
    <t>Oikaisut yhteensä</t>
  </si>
  <si>
    <t>Liiketoiminnan varojen lisäys (-) tai vähennys (+)</t>
  </si>
  <si>
    <r>
      <t xml:space="preserve">Sijoitukset </t>
    </r>
    <r>
      <rPr>
        <vertAlign val="superscript"/>
        <sz val="10"/>
        <rFont val="Arial"/>
        <family val="2"/>
      </rPr>
      <t>*)</t>
    </r>
  </si>
  <si>
    <t>Muut varat</t>
  </si>
  <si>
    <t>Yhteensä</t>
  </si>
  <si>
    <t>Liiketoiminnan velkojen lisäys (+) tai vähennys (-)</t>
  </si>
  <si>
    <t>Rahoitusvelat</t>
  </si>
  <si>
    <t>Muut velat</t>
  </si>
  <si>
    <t>Maksetut tuloverot</t>
  </si>
  <si>
    <t>Liiketoiminnasta kertyneet nettorahavarat</t>
  </si>
  <si>
    <t>Investointien rahavirta</t>
  </si>
  <si>
    <t>Investoinnit tytär- ja osakkuusyhtiöosakkeisiin</t>
  </si>
  <si>
    <t>Nettoinvestoinnit aineellisiin ja aineettomiin hyödykkeisiin</t>
  </si>
  <si>
    <t>Investoinneista kertyneet nettorahavarat</t>
  </si>
  <si>
    <t>Rahoitustoiminnan rahavirta</t>
  </si>
  <si>
    <t>Maksetut osingot</t>
  </si>
  <si>
    <t>Liikkeeseen lasketut velkakirjat, liikkeeseen laskut</t>
  </si>
  <si>
    <t>Liikkeeseen lasketut velkakirjat, lyhennykset</t>
  </si>
  <si>
    <t>Rahoitukseen käytetyt nettorahavarat</t>
  </si>
  <si>
    <t>Rahavirrat yhteensä</t>
  </si>
  <si>
    <t>Rahavarat tilikauden alussa</t>
  </si>
  <si>
    <t xml:space="preserve">Muuntoerot </t>
  </si>
  <si>
    <t>Rahavarat tilikauden lopussa</t>
  </si>
  <si>
    <t>Rahavarojen nettomuutos</t>
  </si>
  <si>
    <t>Lisätietoa rahavirtalaskelmaan:</t>
  </si>
  <si>
    <t>Saadut korot</t>
  </si>
  <si>
    <t>Maksetut korot</t>
  </si>
  <si>
    <t>Saadut osingot</t>
  </si>
  <si>
    <t>*) Sijoitukset sisältävät sijoituskiinteistöt, rahoitusvarat sekä sijoitussidonnaisten sopimusten katteena olevat sijoitukset.</t>
  </si>
  <si>
    <t>Rahavirtalaskelman erät eivät ole suoraan johdettavissa taseista mm. vuoden aikana hankittujen ja myytyjen tytäryhtiöiden ja valuuttakurssien muutosten takia.</t>
  </si>
  <si>
    <t xml:space="preserve">Tilikauden rahavaroihin sisältyy kassa sekä muita lyhytaikaisia enintään 3 kk:n talletuksia. </t>
  </si>
  <si>
    <t>Konsernin rahavirtalaskelman liite</t>
  </si>
  <si>
    <t>Yrityshankinnat 2013</t>
  </si>
  <si>
    <t>If Vahinkovakuutusyhtiö Oy hankki Trygin Suomen liiketoiminnan 1.5.2013. Kauppahinta oli 15 milj. euroa. Käteisvaroja siirtyi 93 milj. euroa. Siirtynyt nettovarallisuus oli noin 15 milj. euroa. Veloista suurin osa koostui vakuutusveloista.</t>
  </si>
  <si>
    <t>Ostetuilla varoilla ja veloilla ei ollut olennaista vaikutusta konsernin tulokseen, taseeseen tai rahavirtalaskelmaan.</t>
  </si>
  <si>
    <t>Yritysmyynnit 2012</t>
  </si>
  <si>
    <t>If Skadeförsäkring Holding AB myi venäläisen vakuutusyhtiötoimintaa harjoittavan SOAO Regionin 30.11.2012. Nettokauppahinta oli 8 milj. euroa. Käteisvaroja siirtyi 1 milj. euroa.</t>
  </si>
  <si>
    <t>Myydyn yhtiön varoilla ja veloilla ei ollut olennaista vaikutusta konsernin tulokseen, taseeseen tai rahavirtalaskelmaan.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</si>
</sst>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0" fontId="1" fillId="0" borderId="0" applyAlignment="0"/>
    <xf numFmtId="0" fontId="2" fillId="0" borderId="1" applyFill="0">
      <alignment horizontal="left"/>
    </xf>
    <xf numFmtId="0" fontId="2" fillId="0" borderId="1" applyFill="0">
      <alignment horizontal="right"/>
    </xf>
    <xf numFmtId="0" fontId="3" fillId="0" borderId="0">
      <alignment wrapText="1"/>
    </xf>
    <xf numFmtId="49" fontId="4" fillId="2" borderId="0">
      <alignment horizontal="right"/>
    </xf>
    <xf numFmtId="49" fontId="5" fillId="0" borderId="0" applyFill="0" applyBorder="0">
      <alignment horizontal="right"/>
    </xf>
    <xf numFmtId="0" fontId="5" fillId="0" borderId="0" applyFill="0" applyBorder="0">
      <alignment horizontal="left"/>
    </xf>
    <xf numFmtId="0" fontId="3" fillId="0" borderId="2" applyNumberFormat="0" applyFill="0" applyAlignment="0"/>
    <xf numFmtId="3" fontId="3" fillId="0" borderId="2" applyNumberFormat="0">
      <alignment horizontal="right"/>
    </xf>
    <xf numFmtId="49" fontId="3" fillId="2" borderId="2">
      <alignment horizontal="right"/>
    </xf>
    <xf numFmtId="0" fontId="3" fillId="0" borderId="0" applyNumberFormat="0" applyFont="0" applyFill="0" applyBorder="0" applyAlignment="0"/>
    <xf numFmtId="0" fontId="9" fillId="0" borderId="0">
      <alignment wrapText="1"/>
    </xf>
    <xf numFmtId="0" fontId="5" fillId="0" borderId="0"/>
    <xf numFmtId="49" fontId="10" fillId="0" borderId="0" applyAlignment="0"/>
    <xf numFmtId="49" fontId="3" fillId="0" borderId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12" fillId="0" borderId="3" applyBorder="0">
      <alignment horizontal="right" vertical="center"/>
    </xf>
    <xf numFmtId="0" fontId="3" fillId="0" borderId="0"/>
    <xf numFmtId="0" fontId="13" fillId="0" borderId="0" applyNumberFormat="0" applyAlignment="0"/>
    <xf numFmtId="0" fontId="14" fillId="0" borderId="0">
      <alignment wrapText="1"/>
    </xf>
    <xf numFmtId="0" fontId="3" fillId="0" borderId="0" applyFont="0">
      <alignment wrapText="1"/>
    </xf>
    <xf numFmtId="0" fontId="4" fillId="3" borderId="0" applyNumberFormat="0">
      <alignment horizontal="right"/>
    </xf>
    <xf numFmtId="3" fontId="4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5" fillId="0" borderId="2">
      <alignment horizontal="right"/>
    </xf>
    <xf numFmtId="49" fontId="5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5" fillId="0" borderId="0" applyNumberFormat="0" applyFont="0" applyFill="0" applyBorder="0" applyAlignment="0">
      <alignment wrapText="1"/>
    </xf>
    <xf numFmtId="0" fontId="10" fillId="0" borderId="0">
      <alignment wrapText="1"/>
    </xf>
    <xf numFmtId="0" fontId="2" fillId="0" borderId="1" applyFill="0">
      <alignment horizontal="left"/>
    </xf>
    <xf numFmtId="0" fontId="2" fillId="0" borderId="1" applyNumberFormat="0" applyFill="0">
      <alignment horizontal="center"/>
    </xf>
    <xf numFmtId="4" fontId="3" fillId="3" borderId="2" applyNumberFormat="0">
      <alignment horizontal="right"/>
    </xf>
    <xf numFmtId="0" fontId="5" fillId="0" borderId="2">
      <alignment horizontal="right"/>
    </xf>
    <xf numFmtId="0" fontId="16" fillId="0" borderId="0" applyNumberFormat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3" fillId="2" borderId="2">
      <alignment horizontal="right"/>
    </xf>
    <xf numFmtId="3" fontId="3" fillId="0" borderId="2">
      <alignment horizontal="right"/>
    </xf>
  </cellStyleXfs>
  <cellXfs count="58">
    <xf numFmtId="0" fontId="0" fillId="0" borderId="0" xfId="0"/>
    <xf numFmtId="0" fontId="1" fillId="0" borderId="0" xfId="1"/>
    <xf numFmtId="0" fontId="2" fillId="0" borderId="1" xfId="2" applyFill="1">
      <alignment horizontal="left"/>
    </xf>
    <xf numFmtId="0" fontId="2" fillId="0" borderId="1" xfId="3">
      <alignment horizontal="right"/>
    </xf>
    <xf numFmtId="0" fontId="3" fillId="0" borderId="0" xfId="4">
      <alignment wrapText="1"/>
    </xf>
    <xf numFmtId="3" fontId="4" fillId="2" borderId="0" xfId="5" applyNumberFormat="1">
      <alignment horizontal="right"/>
    </xf>
    <xf numFmtId="3" fontId="5" fillId="0" borderId="0" xfId="6" applyNumberFormat="1">
      <alignment horizontal="right"/>
    </xf>
    <xf numFmtId="0" fontId="5" fillId="0" borderId="0" xfId="7" applyBorder="1" applyAlignment="1">
      <alignment horizontal="left" indent="3"/>
    </xf>
    <xf numFmtId="0" fontId="5" fillId="0" borderId="0" xfId="0" applyFont="1" applyAlignment="1"/>
    <xf numFmtId="4" fontId="0" fillId="0" borderId="0" xfId="0" applyNumberFormat="1"/>
    <xf numFmtId="0" fontId="3" fillId="0" borderId="0" xfId="4" applyAlignment="1">
      <alignment horizontal="left" wrapText="1" indent="3"/>
    </xf>
    <xf numFmtId="0" fontId="0" fillId="0" borderId="0" xfId="0" applyAlignment="1"/>
    <xf numFmtId="0" fontId="5" fillId="0" borderId="0" xfId="7" applyBorder="1" applyAlignment="1">
      <alignment horizontal="left" indent="6"/>
    </xf>
    <xf numFmtId="0" fontId="0" fillId="0" borderId="0" xfId="0" applyBorder="1"/>
    <xf numFmtId="4" fontId="0" fillId="0" borderId="0" xfId="0" applyNumberFormat="1" applyFill="1"/>
    <xf numFmtId="0" fontId="5" fillId="0" borderId="0" xfId="7" applyFill="1" applyBorder="1" applyAlignment="1">
      <alignment horizontal="left" indent="6"/>
    </xf>
    <xf numFmtId="0" fontId="0" fillId="0" borderId="0" xfId="0" applyFill="1" applyBorder="1"/>
    <xf numFmtId="3" fontId="5" fillId="0" borderId="0" xfId="6" applyNumberFormat="1" applyFill="1">
      <alignment horizontal="right"/>
    </xf>
    <xf numFmtId="0" fontId="3" fillId="0" borderId="2" xfId="8" applyAlignment="1">
      <alignment horizontal="left" indent="3"/>
    </xf>
    <xf numFmtId="0" fontId="3" fillId="0" borderId="2" xfId="9" applyNumberFormat="1">
      <alignment horizontal="right"/>
    </xf>
    <xf numFmtId="3" fontId="3" fillId="2" borderId="2" xfId="10" applyNumberFormat="1">
      <alignment horizontal="right"/>
    </xf>
    <xf numFmtId="3" fontId="3" fillId="0" borderId="2" xfId="9" applyNumberFormat="1">
      <alignment horizontal="right"/>
    </xf>
    <xf numFmtId="0" fontId="6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3" fillId="0" borderId="0" xfId="0" applyFont="1"/>
    <xf numFmtId="0" fontId="8" fillId="0" borderId="0" xfId="0" applyFont="1"/>
    <xf numFmtId="49" fontId="4" fillId="2" borderId="0" xfId="5">
      <alignment horizontal="right"/>
    </xf>
    <xf numFmtId="0" fontId="5" fillId="0" borderId="0" xfId="7">
      <alignment horizontal="left"/>
    </xf>
    <xf numFmtId="0" fontId="3" fillId="0" borderId="0" xfId="4">
      <alignment wrapText="1"/>
    </xf>
    <xf numFmtId="3" fontId="0" fillId="0" borderId="0" xfId="0" applyNumberFormat="1"/>
    <xf numFmtId="4" fontId="0" fillId="0" borderId="0" xfId="0" quotePrefix="1" applyNumberFormat="1" applyAlignment="1">
      <alignment horizontal="right"/>
    </xf>
    <xf numFmtId="0" fontId="0" fillId="0" borderId="0" xfId="0" applyFill="1" applyBorder="1" applyAlignment="1">
      <alignment wrapText="1"/>
    </xf>
    <xf numFmtId="3" fontId="3" fillId="0" borderId="2" xfId="8" applyNumberFormat="1" applyAlignment="1">
      <alignment horizontal="right"/>
    </xf>
    <xf numFmtId="3" fontId="0" fillId="0" borderId="0" xfId="0" applyNumberFormat="1" applyAlignment="1">
      <alignment horizontal="right"/>
    </xf>
    <xf numFmtId="3" fontId="4" fillId="2" borderId="0" xfId="5" quotePrefix="1" applyNumberFormat="1">
      <alignment horizontal="right"/>
    </xf>
    <xf numFmtId="3" fontId="0" fillId="0" borderId="0" xfId="0" quotePrefix="1" applyNumberFormat="1" applyAlignment="1">
      <alignment horizontal="right"/>
    </xf>
    <xf numFmtId="49" fontId="5" fillId="0" borderId="0" xfId="6">
      <alignment horizontal="right"/>
    </xf>
    <xf numFmtId="0" fontId="3" fillId="0" borderId="2" xfId="8" applyAlignment="1"/>
    <xf numFmtId="3" fontId="3" fillId="0" borderId="2" xfId="9">
      <alignment horizontal="right"/>
    </xf>
    <xf numFmtId="3" fontId="5" fillId="0" borderId="0" xfId="11" applyNumberFormat="1" applyFont="1" applyAlignment="1">
      <alignment horizontal="right"/>
    </xf>
    <xf numFmtId="0" fontId="5" fillId="0" borderId="0" xfId="7" applyBorder="1">
      <alignment horizontal="left"/>
    </xf>
    <xf numFmtId="4" fontId="3" fillId="0" borderId="2" xfId="9" applyNumberFormat="1">
      <alignment horizontal="right"/>
    </xf>
    <xf numFmtId="0" fontId="2" fillId="0" borderId="1" xfId="2">
      <alignment horizontal="left"/>
    </xf>
    <xf numFmtId="0" fontId="9" fillId="0" borderId="0" xfId="12" quotePrefix="1">
      <alignment wrapText="1"/>
    </xf>
    <xf numFmtId="0" fontId="9" fillId="0" borderId="0" xfId="12">
      <alignment wrapText="1"/>
    </xf>
    <xf numFmtId="0" fontId="5" fillId="0" borderId="0" xfId="13" quotePrefix="1" applyAlignment="1">
      <alignment wrapText="1"/>
    </xf>
    <xf numFmtId="0" fontId="5" fillId="0" borderId="0" xfId="13" applyAlignment="1">
      <alignment wrapText="1"/>
    </xf>
    <xf numFmtId="0" fontId="5" fillId="0" borderId="0" xfId="13" quotePrefix="1"/>
    <xf numFmtId="0" fontId="5" fillId="0" borderId="0" xfId="13"/>
    <xf numFmtId="49" fontId="10" fillId="0" borderId="0" xfId="14" applyAlignment="1">
      <alignment wrapText="1"/>
    </xf>
    <xf numFmtId="0" fontId="11" fillId="0" borderId="0" xfId="0" applyFont="1"/>
    <xf numFmtId="49" fontId="3" fillId="0" borderId="0" xfId="15" applyAlignment="1">
      <alignment horizontal="left"/>
    </xf>
    <xf numFmtId="0" fontId="3" fillId="0" borderId="0" xfId="0" applyFont="1" applyFill="1"/>
    <xf numFmtId="0" fontId="0" fillId="0" borderId="0" xfId="0" applyFill="1"/>
    <xf numFmtId="0" fontId="5" fillId="0" borderId="0" xfId="0" applyFont="1"/>
    <xf numFmtId="4" fontId="3" fillId="0" borderId="0" xfId="0" applyNumberFormat="1" applyFont="1"/>
    <xf numFmtId="3" fontId="3" fillId="0" borderId="0" xfId="0" applyNumberFormat="1" applyFont="1"/>
  </cellXfs>
  <cellStyles count="50">
    <cellStyle name="ar-blank" xfId="16"/>
    <cellStyle name="ar-bold" xfId="4"/>
    <cellStyle name="ar-bold-center" xfId="17"/>
    <cellStyle name="ar-bold-hilite" xfId="18"/>
    <cellStyle name="ar-bold-no-line" xfId="19"/>
    <cellStyle name="ar-bold-right" xfId="20"/>
    <cellStyle name="ar-brace-vertical-centered" xfId="21"/>
    <cellStyle name="ar-download" xfId="22"/>
    <cellStyle name="ar-h1" xfId="23"/>
    <cellStyle name="ar-h2" xfId="1"/>
    <cellStyle name="ar-h3" xfId="14"/>
    <cellStyle name="ar-h4" xfId="24"/>
    <cellStyle name="ar-h5" xfId="15"/>
    <cellStyle name="ar-h6" xfId="25"/>
    <cellStyle name="ar-hilight-right" xfId="26"/>
    <cellStyle name="ar-hilite" xfId="5"/>
    <cellStyle name="ar-hilite-pagebreak" xfId="27"/>
    <cellStyle name="ar-left" xfId="7"/>
    <cellStyle name="ar-left-pagebreak" xfId="28"/>
    <cellStyle name="ar-link-line" xfId="29"/>
    <cellStyle name="ar-pagebreak" xfId="11"/>
    <cellStyle name="ar-right" xfId="6"/>
    <cellStyle name="ar-right-no-border" xfId="30"/>
    <cellStyle name="ar-subtotal" xfId="31"/>
    <cellStyle name="ar-subtotal-hilite" xfId="32"/>
    <cellStyle name="ar-text" xfId="13"/>
    <cellStyle name="ar-text-pagebreak" xfId="33"/>
    <cellStyle name="ar-text-small" xfId="12"/>
    <cellStyle name="ar-th1" xfId="34"/>
    <cellStyle name="ar-thead" xfId="35"/>
    <cellStyle name="ar-thead-center" xfId="36"/>
    <cellStyle name="ar-thead-left" xfId="2"/>
    <cellStyle name="ar-thead-right" xfId="3"/>
    <cellStyle name="ar-total" xfId="8"/>
    <cellStyle name="ar-total-hilight-right" xfId="37"/>
    <cellStyle name="ar-total-hilite" xfId="10"/>
    <cellStyle name="ar-total-nobold" xfId="38"/>
    <cellStyle name="ar-total-right" xfId="9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69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7.42578125" customWidth="1"/>
    <col min="2" max="4" width="3" customWidth="1"/>
    <col min="5" max="6" width="13.5703125" customWidth="1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3" spans="1:6" ht="13.5" thickBot="1" x14ac:dyDescent="0.25">
      <c r="A3" s="2" t="s">
        <v>1</v>
      </c>
      <c r="B3" s="3"/>
      <c r="C3" s="3"/>
      <c r="D3" s="3"/>
      <c r="E3" s="3">
        <v>2013</v>
      </c>
      <c r="F3" s="3">
        <v>2012</v>
      </c>
    </row>
    <row r="4" spans="1:6" x14ac:dyDescent="0.2">
      <c r="A4" s="4" t="s">
        <v>2</v>
      </c>
      <c r="B4" s="4"/>
      <c r="E4" s="5"/>
      <c r="F4" s="6"/>
    </row>
    <row r="5" spans="1:6" x14ac:dyDescent="0.2">
      <c r="A5" s="7" t="s">
        <v>3</v>
      </c>
      <c r="B5" s="8"/>
      <c r="C5" s="8"/>
      <c r="D5" s="9"/>
      <c r="E5" s="5">
        <v>1667.72387045</v>
      </c>
      <c r="F5" s="6">
        <v>1622.38484275</v>
      </c>
    </row>
    <row r="6" spans="1:6" x14ac:dyDescent="0.2">
      <c r="A6" s="10" t="s">
        <v>4</v>
      </c>
      <c r="B6" s="11"/>
      <c r="C6" s="11"/>
      <c r="D6" s="9"/>
      <c r="E6" s="5"/>
      <c r="F6" s="6"/>
    </row>
    <row r="7" spans="1:6" x14ac:dyDescent="0.2">
      <c r="A7" s="12" t="s">
        <v>5</v>
      </c>
      <c r="B7" s="13"/>
      <c r="C7" s="13"/>
      <c r="D7" s="14"/>
      <c r="E7" s="5">
        <v>17.91991741</v>
      </c>
      <c r="F7" s="6">
        <v>17.059011099999999</v>
      </c>
    </row>
    <row r="8" spans="1:6" x14ac:dyDescent="0.2">
      <c r="A8" s="12" t="s">
        <v>6</v>
      </c>
      <c r="B8" s="13"/>
      <c r="C8" s="13"/>
      <c r="D8" s="14"/>
      <c r="E8" s="5">
        <v>-133.02508216999999</v>
      </c>
      <c r="F8" s="6">
        <v>-290.49908643999999</v>
      </c>
    </row>
    <row r="9" spans="1:6" x14ac:dyDescent="0.2">
      <c r="A9" s="12" t="s">
        <v>7</v>
      </c>
      <c r="B9" s="13"/>
      <c r="C9" s="13"/>
      <c r="D9" s="14"/>
      <c r="E9" s="5">
        <f>-279.70069244+48.95987857</f>
        <v>-230.74081387000001</v>
      </c>
      <c r="F9" s="6">
        <f>-174.88541743+82.21304724</f>
        <v>-92.672370189999995</v>
      </c>
    </row>
    <row r="10" spans="1:6" x14ac:dyDescent="0.2">
      <c r="A10" s="15" t="s">
        <v>8</v>
      </c>
      <c r="B10" s="16"/>
      <c r="C10" s="16"/>
      <c r="D10" s="14"/>
      <c r="E10" s="5">
        <v>729.96233290999999</v>
      </c>
      <c r="F10" s="6">
        <v>513.14648527999998</v>
      </c>
    </row>
    <row r="11" spans="1:6" x14ac:dyDescent="0.2">
      <c r="A11" s="12" t="s">
        <v>9</v>
      </c>
      <c r="B11" s="13"/>
      <c r="C11" s="13"/>
      <c r="D11" s="14"/>
      <c r="E11" s="5">
        <f>-685.83012159+76.60501035+2.57959317+128.27416253-309.1144578+82.64163075-6.74918072-3.299684352</f>
        <v>-714.89304766200007</v>
      </c>
      <c r="F11" s="17">
        <f>-699.77988775+104.36581318+117.28379389-10.40542509+8.801735-120.9255129+15.025493</f>
        <v>-585.63399066999989</v>
      </c>
    </row>
    <row r="12" spans="1:6" x14ac:dyDescent="0.2">
      <c r="A12" s="18" t="s">
        <v>10</v>
      </c>
      <c r="B12" s="19"/>
      <c r="C12" s="19"/>
      <c r="D12" s="19"/>
      <c r="E12" s="20">
        <f>SUM(E7:E11)</f>
        <v>-330.77669338200008</v>
      </c>
      <c r="F12" s="21">
        <f>SUM(F7:F11)</f>
        <v>-438.59995091999986</v>
      </c>
    </row>
    <row r="13" spans="1:6" x14ac:dyDescent="0.2">
      <c r="A13" s="22"/>
      <c r="E13" s="5"/>
      <c r="F13" s="6"/>
    </row>
    <row r="14" spans="1:6" x14ac:dyDescent="0.2">
      <c r="A14" s="10" t="s">
        <v>11</v>
      </c>
      <c r="B14" s="11"/>
      <c r="C14" s="11"/>
      <c r="E14" s="5"/>
      <c r="F14" s="6"/>
    </row>
    <row r="15" spans="1:6" ht="14.25" x14ac:dyDescent="0.2">
      <c r="A15" s="15" t="s">
        <v>12</v>
      </c>
      <c r="B15" s="23"/>
      <c r="C15" s="16"/>
      <c r="D15" s="9"/>
      <c r="E15" s="5">
        <f>115.95822148+0.2689088-4079.09049194+3410.34221101</f>
        <v>-552.52115064999998</v>
      </c>
      <c r="F15" s="6">
        <f>40.67171853-0.5945169+1.07563521-2374.67691923+2683.99230046</f>
        <v>350.46821807000015</v>
      </c>
    </row>
    <row r="16" spans="1:6" x14ac:dyDescent="0.2">
      <c r="A16" s="12" t="s">
        <v>13</v>
      </c>
      <c r="B16" s="24"/>
      <c r="C16" s="13"/>
      <c r="D16" s="9"/>
      <c r="E16" s="5">
        <v>-11.37774924</v>
      </c>
      <c r="F16" s="6">
        <v>15.578096779999999</v>
      </c>
    </row>
    <row r="17" spans="1:6" s="25" customFormat="1" x14ac:dyDescent="0.2">
      <c r="A17" s="18" t="s">
        <v>14</v>
      </c>
      <c r="B17" s="19"/>
      <c r="C17" s="19"/>
      <c r="D17" s="19"/>
      <c r="E17" s="20">
        <f>SUM(E15:E16)</f>
        <v>-563.89889988999994</v>
      </c>
      <c r="F17" s="21">
        <f>SUM(F15:F16)</f>
        <v>366.04631485000016</v>
      </c>
    </row>
    <row r="18" spans="1:6" s="25" customFormat="1" x14ac:dyDescent="0.2">
      <c r="E18" s="5"/>
      <c r="F18" s="6"/>
    </row>
    <row r="19" spans="1:6" x14ac:dyDescent="0.2">
      <c r="A19" s="10" t="s">
        <v>15</v>
      </c>
      <c r="B19" s="11"/>
      <c r="C19" s="11"/>
      <c r="E19" s="5"/>
      <c r="F19" s="6"/>
    </row>
    <row r="20" spans="1:6" x14ac:dyDescent="0.2">
      <c r="A20" s="12" t="s">
        <v>16</v>
      </c>
      <c r="B20" s="24"/>
      <c r="C20" s="13"/>
      <c r="D20" s="9"/>
      <c r="E20" s="5">
        <v>-14.2063813</v>
      </c>
      <c r="F20" s="6">
        <v>-169.33226929</v>
      </c>
    </row>
    <row r="21" spans="1:6" x14ac:dyDescent="0.2">
      <c r="A21" s="12" t="s">
        <v>17</v>
      </c>
      <c r="B21" s="24"/>
      <c r="C21" s="13"/>
      <c r="D21" s="9"/>
      <c r="E21" s="5">
        <f>-0.56691524-198.74876871-76.34477626</f>
        <v>-275.66046021</v>
      </c>
      <c r="F21" s="6">
        <f>-14.12034979+157.73519323-122.22766314</f>
        <v>21.387180299999983</v>
      </c>
    </row>
    <row r="22" spans="1:6" x14ac:dyDescent="0.2">
      <c r="A22" s="15" t="s">
        <v>18</v>
      </c>
      <c r="B22" s="16"/>
      <c r="C22" s="16"/>
      <c r="D22" s="9"/>
      <c r="E22" s="5">
        <v>-252.84150181000001</v>
      </c>
      <c r="F22" s="6">
        <v>-310.0302557</v>
      </c>
    </row>
    <row r="23" spans="1:6" s="25" customFormat="1" x14ac:dyDescent="0.2">
      <c r="A23" s="18" t="s">
        <v>14</v>
      </c>
      <c r="B23" s="19"/>
      <c r="C23" s="19"/>
      <c r="D23" s="19"/>
      <c r="E23" s="20">
        <f>SUM(E20:E22)</f>
        <v>-542.70834332000004</v>
      </c>
      <c r="F23" s="21">
        <f>SUM(F20:F22)</f>
        <v>-457.97534469000004</v>
      </c>
    </row>
    <row r="24" spans="1:6" s="25" customFormat="1" x14ac:dyDescent="0.2">
      <c r="A24" s="26"/>
      <c r="E24" s="27"/>
    </row>
    <row r="25" spans="1:6" x14ac:dyDescent="0.2">
      <c r="A25" s="18" t="s">
        <v>19</v>
      </c>
      <c r="B25" s="19"/>
      <c r="C25" s="19"/>
      <c r="D25" s="19"/>
      <c r="E25" s="20">
        <f>E5+E12+E17+E23</f>
        <v>230.33993385799999</v>
      </c>
      <c r="F25" s="21">
        <f>F5+F12+F17+F23</f>
        <v>1091.8558619900004</v>
      </c>
    </row>
    <row r="26" spans="1:6" x14ac:dyDescent="0.2">
      <c r="A26" s="28"/>
      <c r="E26" s="5"/>
      <c r="F26" s="6"/>
    </row>
    <row r="27" spans="1:6" x14ac:dyDescent="0.2">
      <c r="A27" s="29" t="s">
        <v>20</v>
      </c>
      <c r="B27" s="11"/>
      <c r="E27" s="5"/>
      <c r="F27" s="30"/>
    </row>
    <row r="28" spans="1:6" x14ac:dyDescent="0.2">
      <c r="A28" s="15" t="s">
        <v>21</v>
      </c>
      <c r="B28" s="23"/>
      <c r="C28" s="23"/>
      <c r="D28" s="31"/>
      <c r="E28" s="5">
        <f>292.54976898+78.412082</f>
        <v>370.96185098000001</v>
      </c>
      <c r="F28" s="6">
        <f>223.71452922+6.612542</f>
        <v>230.32707121999999</v>
      </c>
    </row>
    <row r="29" spans="1:6" ht="12.75" customHeight="1" x14ac:dyDescent="0.2">
      <c r="A29" s="15" t="s">
        <v>22</v>
      </c>
      <c r="B29" s="32"/>
      <c r="C29" s="32"/>
      <c r="D29" s="9"/>
      <c r="E29" s="5">
        <f>-10.608751-0.61407968</f>
        <v>-11.22283068</v>
      </c>
      <c r="F29" s="6">
        <v>-15.659740789999983</v>
      </c>
    </row>
    <row r="30" spans="1:6" x14ac:dyDescent="0.2">
      <c r="A30" s="18" t="s">
        <v>23</v>
      </c>
      <c r="B30" s="19"/>
      <c r="C30" s="19"/>
      <c r="D30" s="19"/>
      <c r="E30" s="20">
        <f>SUM(E28:E29)</f>
        <v>359.73902029999999</v>
      </c>
      <c r="F30" s="33">
        <f>SUM(F28:F29)</f>
        <v>214.66733043000002</v>
      </c>
    </row>
    <row r="31" spans="1:6" x14ac:dyDescent="0.2">
      <c r="A31" s="28"/>
      <c r="E31" s="5"/>
      <c r="F31" s="6"/>
    </row>
    <row r="32" spans="1:6" x14ac:dyDescent="0.2">
      <c r="A32" s="29" t="s">
        <v>24</v>
      </c>
      <c r="B32" s="11"/>
      <c r="E32" s="5"/>
      <c r="F32" s="30"/>
    </row>
    <row r="33" spans="1:6" x14ac:dyDescent="0.2">
      <c r="A33" s="12" t="s">
        <v>25</v>
      </c>
      <c r="B33" s="24"/>
      <c r="C33" s="24"/>
      <c r="D33" s="9"/>
      <c r="E33" s="5">
        <v>-746.52736741000001</v>
      </c>
      <c r="F33" s="34">
        <v>-663.44959963999997</v>
      </c>
    </row>
    <row r="34" spans="1:6" x14ac:dyDescent="0.2">
      <c r="A34" s="12" t="s">
        <v>26</v>
      </c>
      <c r="B34" s="24"/>
      <c r="C34" s="24"/>
      <c r="D34" s="9"/>
      <c r="E34" s="35">
        <v>1214.02546747</v>
      </c>
      <c r="F34" s="36">
        <v>2180.9691149999999</v>
      </c>
    </row>
    <row r="35" spans="1:6" x14ac:dyDescent="0.2">
      <c r="A35" s="12" t="s">
        <v>27</v>
      </c>
      <c r="B35" s="24"/>
      <c r="C35" s="24"/>
      <c r="D35" s="9"/>
      <c r="E35" s="35">
        <v>-1306.77514303</v>
      </c>
      <c r="F35" s="36">
        <v>-2362.323425</v>
      </c>
    </row>
    <row r="36" spans="1:6" x14ac:dyDescent="0.2">
      <c r="A36" s="18" t="s">
        <v>28</v>
      </c>
      <c r="B36" s="19"/>
      <c r="C36" s="19"/>
      <c r="D36" s="21"/>
      <c r="E36" s="20">
        <f>SUM(E33:E35)</f>
        <v>-839.27704297000002</v>
      </c>
      <c r="F36" s="21">
        <f>SUM(F33:F35)</f>
        <v>-844.80390964000026</v>
      </c>
    </row>
    <row r="37" spans="1:6" x14ac:dyDescent="0.2">
      <c r="A37" s="22"/>
      <c r="E37" s="27"/>
      <c r="F37" s="37"/>
    </row>
    <row r="38" spans="1:6" x14ac:dyDescent="0.2">
      <c r="A38" s="38" t="s">
        <v>29</v>
      </c>
      <c r="B38" s="19"/>
      <c r="C38" s="19"/>
      <c r="D38" s="19"/>
      <c r="E38" s="20">
        <f>E25+E30+E36</f>
        <v>-249.19808881200004</v>
      </c>
      <c r="F38" s="39">
        <f>F25+F30+F36</f>
        <v>461.71928278000019</v>
      </c>
    </row>
    <row r="39" spans="1:6" x14ac:dyDescent="0.2">
      <c r="A39" s="28"/>
      <c r="E39" s="5"/>
      <c r="F39" s="40"/>
    </row>
    <row r="40" spans="1:6" x14ac:dyDescent="0.2">
      <c r="A40" s="41" t="s">
        <v>30</v>
      </c>
      <c r="B40" s="11"/>
      <c r="D40" s="9"/>
      <c r="E40" s="5">
        <v>1030.7209139300001</v>
      </c>
      <c r="F40" s="6">
        <v>567.22764175999998</v>
      </c>
    </row>
    <row r="41" spans="1:6" x14ac:dyDescent="0.2">
      <c r="A41" s="41" t="s">
        <v>31</v>
      </c>
      <c r="D41" s="9"/>
      <c r="E41" s="5">
        <f>3.2996844</f>
        <v>3.2996843999999999</v>
      </c>
      <c r="F41" s="6">
        <v>5.0736365000000001</v>
      </c>
    </row>
    <row r="42" spans="1:6" x14ac:dyDescent="0.2">
      <c r="A42" s="41" t="s">
        <v>32</v>
      </c>
      <c r="D42" s="9"/>
      <c r="E42" s="5">
        <f>791.57169017-6.749181</f>
        <v>784.82250916999999</v>
      </c>
      <c r="F42" s="6">
        <v>1034.0205982824866</v>
      </c>
    </row>
    <row r="43" spans="1:6" x14ac:dyDescent="0.2">
      <c r="A43" s="38" t="s">
        <v>33</v>
      </c>
      <c r="B43" s="19"/>
      <c r="C43" s="19"/>
      <c r="D43" s="42"/>
      <c r="E43" s="20">
        <f>E42-E41-E40</f>
        <v>-249.19808916000011</v>
      </c>
      <c r="F43" s="21">
        <f>F42-F41-F40</f>
        <v>461.71932002248661</v>
      </c>
    </row>
    <row r="45" spans="1:6" x14ac:dyDescent="0.2">
      <c r="A45" s="22"/>
    </row>
    <row r="46" spans="1:6" ht="13.5" thickBot="1" x14ac:dyDescent="0.25">
      <c r="A46" s="43" t="s">
        <v>34</v>
      </c>
      <c r="B46" s="43"/>
      <c r="C46" s="43"/>
      <c r="D46" s="43"/>
      <c r="E46" s="3">
        <v>2013</v>
      </c>
      <c r="F46" s="3">
        <v>2012</v>
      </c>
    </row>
    <row r="47" spans="1:6" x14ac:dyDescent="0.2">
      <c r="A47" s="41" t="s">
        <v>35</v>
      </c>
      <c r="E47" s="5">
        <v>574.02190534421402</v>
      </c>
      <c r="F47" s="17">
        <v>693.72078445028308</v>
      </c>
    </row>
    <row r="48" spans="1:6" x14ac:dyDescent="0.2">
      <c r="A48" s="41" t="s">
        <v>36</v>
      </c>
      <c r="B48" s="11"/>
      <c r="E48" s="5">
        <v>-120.1665013656975</v>
      </c>
      <c r="F48" s="17">
        <v>-176.86194459910655</v>
      </c>
    </row>
    <row r="49" spans="1:6" x14ac:dyDescent="0.2">
      <c r="A49" s="41" t="s">
        <v>37</v>
      </c>
      <c r="E49" s="5">
        <v>81.943518253755343</v>
      </c>
      <c r="F49" s="17">
        <v>82.38009236294117</v>
      </c>
    </row>
    <row r="51" spans="1:6" x14ac:dyDescent="0.2">
      <c r="A51" s="44" t="s">
        <v>38</v>
      </c>
      <c r="B51" s="45"/>
      <c r="C51" s="45"/>
      <c r="D51" s="45"/>
      <c r="E51" s="45"/>
      <c r="F51" s="45"/>
    </row>
    <row r="52" spans="1:6" ht="33.75" customHeight="1" x14ac:dyDescent="0.2">
      <c r="A52" s="46" t="s">
        <v>39</v>
      </c>
      <c r="B52" s="47"/>
      <c r="C52" s="47"/>
      <c r="D52" s="47"/>
      <c r="E52" s="47"/>
      <c r="F52" s="47"/>
    </row>
    <row r="53" spans="1:6" ht="33.75" customHeight="1" x14ac:dyDescent="0.2">
      <c r="A53" s="48" t="s">
        <v>40</v>
      </c>
      <c r="B53" s="49"/>
      <c r="C53" s="49"/>
      <c r="D53" s="49"/>
      <c r="E53" s="49"/>
      <c r="F53" s="49"/>
    </row>
    <row r="55" spans="1:6" ht="15.75" x14ac:dyDescent="0.25">
      <c r="A55" s="50" t="s">
        <v>41</v>
      </c>
      <c r="B55" s="50"/>
      <c r="C55" s="50"/>
      <c r="D55" s="50"/>
      <c r="E55" s="50"/>
      <c r="F55" s="50"/>
    </row>
    <row r="56" spans="1:6" x14ac:dyDescent="0.2">
      <c r="A56" s="25"/>
      <c r="B56" s="51"/>
    </row>
    <row r="57" spans="1:6" x14ac:dyDescent="0.2">
      <c r="A57" s="52" t="s">
        <v>42</v>
      </c>
      <c r="B57" s="52"/>
      <c r="C57" s="52"/>
      <c r="D57" s="52"/>
      <c r="E57" s="52"/>
      <c r="F57" s="52"/>
    </row>
    <row r="58" spans="1:6" x14ac:dyDescent="0.2">
      <c r="A58" s="25"/>
      <c r="B58" s="51"/>
    </row>
    <row r="59" spans="1:6" ht="18.75" customHeight="1" x14ac:dyDescent="0.2">
      <c r="A59" s="49" t="s">
        <v>43</v>
      </c>
      <c r="B59" s="49"/>
      <c r="C59" s="49"/>
      <c r="D59" s="49"/>
      <c r="E59" s="49"/>
      <c r="F59" s="49"/>
    </row>
    <row r="60" spans="1:6" ht="18.75" customHeight="1" x14ac:dyDescent="0.2">
      <c r="A60" s="49" t="s">
        <v>44</v>
      </c>
      <c r="B60" s="49"/>
      <c r="C60" s="49"/>
      <c r="D60" s="49"/>
      <c r="E60" s="49"/>
      <c r="F60" s="49"/>
    </row>
    <row r="61" spans="1:6" x14ac:dyDescent="0.2">
      <c r="A61" s="25"/>
      <c r="B61" s="51"/>
    </row>
    <row r="62" spans="1:6" x14ac:dyDescent="0.2">
      <c r="A62" s="52" t="s">
        <v>45</v>
      </c>
      <c r="B62" s="52"/>
      <c r="C62" s="52"/>
      <c r="D62" s="52"/>
      <c r="E62" s="52"/>
      <c r="F62" s="52"/>
    </row>
    <row r="63" spans="1:6" x14ac:dyDescent="0.2">
      <c r="A63" s="25"/>
    </row>
    <row r="64" spans="1:6" ht="18.75" customHeight="1" x14ac:dyDescent="0.2">
      <c r="A64" s="49" t="s">
        <v>46</v>
      </c>
      <c r="B64" s="49"/>
      <c r="C64" s="49"/>
      <c r="D64" s="49"/>
      <c r="E64" s="49"/>
      <c r="F64" s="49"/>
    </row>
    <row r="65" spans="1:6" ht="18.75" customHeight="1" x14ac:dyDescent="0.2">
      <c r="A65" s="49" t="s">
        <v>47</v>
      </c>
      <c r="B65" s="49"/>
      <c r="C65" s="49"/>
      <c r="D65" s="49"/>
      <c r="E65" s="49"/>
      <c r="F65" s="49"/>
    </row>
    <row r="66" spans="1:6" ht="15" customHeight="1" x14ac:dyDescent="0.2">
      <c r="A66" s="53"/>
      <c r="B66" s="54"/>
      <c r="C66" s="54"/>
      <c r="D66" s="54"/>
      <c r="E66" s="54"/>
      <c r="F66" s="54"/>
    </row>
    <row r="67" spans="1:6" x14ac:dyDescent="0.2">
      <c r="A67" s="55"/>
    </row>
    <row r="68" spans="1:6" x14ac:dyDescent="0.2">
      <c r="A68" s="25"/>
    </row>
    <row r="69" spans="1:6" x14ac:dyDescent="0.2">
      <c r="C69" s="56"/>
      <c r="D69" s="57"/>
      <c r="E69" s="57"/>
      <c r="F69" s="57"/>
    </row>
  </sheetData>
  <mergeCells count="12">
    <mergeCell ref="A57:F57"/>
    <mergeCell ref="A59:F59"/>
    <mergeCell ref="A60:F60"/>
    <mergeCell ref="A62:F62"/>
    <mergeCell ref="A64:F64"/>
    <mergeCell ref="A65:F65"/>
    <mergeCell ref="A1:F1"/>
    <mergeCell ref="A4:B4"/>
    <mergeCell ref="A51:F51"/>
    <mergeCell ref="A52:F52"/>
    <mergeCell ref="A53:F53"/>
    <mergeCell ref="A55:F55"/>
  </mergeCells>
  <pageMargins left="0.74803149606299213" right="0.74803149606299213" top="0.51181102362204722" bottom="0.98425196850393704" header="0.51181102362204722" footer="0.51181102362204722"/>
  <pageSetup paperSize="9" scale="80" firstPageNumber="67" orientation="portrait" useFirstPageNumber="1" r:id="rId1"/>
  <headerFooter alignWithMargins="0">
    <oddHeader>&amp;R&amp;P</oddHead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Rahavirta</vt:lpstr>
      <vt:lpstr>Rahavirta!Print_Area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2014-03-03T15:16:48Z</dcterms:created>
  <dcterms:modified xsi:type="dcterms:W3CDTF">2014-03-03T15:16:48Z</dcterms:modified>
</cp:coreProperties>
</file>